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0de296c3d3639274/Documents/2021 Websites/Aspargusharvester/"/>
    </mc:Choice>
  </mc:AlternateContent>
  <xr:revisionPtr revIDLastSave="5" documentId="8_{E7E0726D-0BC7-4D82-B8B0-C5C2263A4D0E}" xr6:coauthVersionLast="47" xr6:coauthVersionMax="47" xr10:uidLastSave="{829B9413-82A7-46A2-A1D0-2B45A9FA670B}"/>
  <bookViews>
    <workbookView xWindow="8640" yWindow="435" windowWidth="18660" windowHeight="15315" tabRatio="794" xr2:uid="{1A394321-BC3A-4E49-A807-2FD5318EE58A}"/>
  </bookViews>
  <sheets>
    <sheet name="Harvester Costs of Oper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" l="1"/>
  <c r="C48" i="1" s="1"/>
  <c r="C32" i="1"/>
  <c r="C31" i="1"/>
  <c r="C33" i="1" l="1"/>
  <c r="C22" i="1"/>
  <c r="C23" i="1" s="1"/>
  <c r="C24" i="1" s="1"/>
  <c r="C41" i="1"/>
  <c r="C30" i="1"/>
  <c r="C25" i="1" l="1"/>
  <c r="C26" i="1" s="1"/>
  <c r="C27" i="1" s="1"/>
  <c r="C34" i="1" s="1"/>
  <c r="C37" i="1" s="1"/>
  <c r="C38" i="1" s="1"/>
  <c r="C42" i="1" s="1"/>
  <c r="C44" i="1" s="1"/>
  <c r="C50" i="1" s="1"/>
</calcChain>
</file>

<file path=xl/sharedStrings.xml><?xml version="1.0" encoding="utf-8"?>
<sst xmlns="http://schemas.openxmlformats.org/spreadsheetml/2006/main" count="92" uniqueCount="80">
  <si>
    <t>Machine Cost</t>
  </si>
  <si>
    <t>Maintenance</t>
  </si>
  <si>
    <t>Speed</t>
  </si>
  <si>
    <t>Labor costs</t>
  </si>
  <si>
    <t>Fuel costs</t>
  </si>
  <si>
    <t>$/machine</t>
  </si>
  <si>
    <t>$/machine/season</t>
  </si>
  <si>
    <t>$/hour</t>
  </si>
  <si>
    <t>$/gal</t>
  </si>
  <si>
    <t>mph</t>
  </si>
  <si>
    <t>inches</t>
  </si>
  <si>
    <t>Purchasing</t>
  </si>
  <si>
    <t>cuttings/season</t>
  </si>
  <si>
    <t>Machine yield percentage</t>
  </si>
  <si>
    <t>Acres per cutting</t>
  </si>
  <si>
    <t>rows per acre</t>
  </si>
  <si>
    <t>miles per acre</t>
  </si>
  <si>
    <t>Acres per mile</t>
  </si>
  <si>
    <t>Acres per hour</t>
  </si>
  <si>
    <t>Total/ Cutting</t>
  </si>
  <si>
    <t>Hand harvest yield / Acre</t>
  </si>
  <si>
    <t>Machine yield pounds / Acre</t>
  </si>
  <si>
    <t>Maint per year / number of Cuttings</t>
  </si>
  <si>
    <t>(# of rows / machine) / (miles / Acre)</t>
  </si>
  <si>
    <t>(Miles / Acre) x (Acres / cutting)</t>
  </si>
  <si>
    <t>(Driver $/hr) x (Hours / Cutting)</t>
  </si>
  <si>
    <t>hours/cutting</t>
  </si>
  <si>
    <t>Harvesting Costs per season</t>
  </si>
  <si>
    <t>Harvesting Cost / Acre</t>
  </si>
  <si>
    <t>Total costs per cutting</t>
  </si>
  <si>
    <t>Costs per cutting x # of cuttings</t>
  </si>
  <si>
    <t>miles per cutting</t>
  </si>
  <si>
    <t>Hand harvest x yield percentage</t>
  </si>
  <si>
    <t>Harvesting Costs per acre/ cutting</t>
  </si>
  <si>
    <t>Machine Harvesting Costs Per Cutting</t>
  </si>
  <si>
    <t>$ / acre</t>
  </si>
  <si>
    <t xml:space="preserve">Years machine cost amortized </t>
  </si>
  <si>
    <t>Years</t>
  </si>
  <si>
    <t>Driver wages</t>
  </si>
  <si>
    <t>Fuel cost per gallon</t>
  </si>
  <si>
    <t>Operation hours per cutting</t>
  </si>
  <si>
    <t>Crop row center distance</t>
  </si>
  <si>
    <t>Number of cuttings per season</t>
  </si>
  <si>
    <t>Results</t>
  </si>
  <si>
    <t>Machine Results</t>
  </si>
  <si>
    <t>Machine harvesting costs per season</t>
  </si>
  <si>
    <t>$/cutting</t>
  </si>
  <si>
    <t>$/season</t>
  </si>
  <si>
    <t>Miles/acre</t>
  </si>
  <si>
    <t>Rows/acre</t>
  </si>
  <si>
    <t>Cost per season / Acres per cutting</t>
  </si>
  <si>
    <t>Acre/mile</t>
  </si>
  <si>
    <t>Acre/hour</t>
  </si>
  <si>
    <t>Acre/cutting</t>
  </si>
  <si>
    <t>Mile/cutting</t>
  </si>
  <si>
    <t>lbs./acre</t>
  </si>
  <si>
    <t>(Acres / hour) x (hours / cutting)</t>
  </si>
  <si>
    <t>2-row machine</t>
  </si>
  <si>
    <t>Annual financing / number of cuttings (No interest )</t>
  </si>
  <si>
    <t>1 acre = (208.7' x  208.7')/ (12 x row centers (inches))</t>
  </si>
  <si>
    <t>(# rows x 208.7ft) / (5280ft / mile) x  (Rows/acre)</t>
  </si>
  <si>
    <t>Selective Asparagus Harvester Cost-to-Harvest</t>
  </si>
  <si>
    <t>$/lb.</t>
  </si>
  <si>
    <t>% Yield compared to hand crew</t>
  </si>
  <si>
    <t>Speed x (Acres / mile)</t>
  </si>
  <si>
    <t>Gals/hour x hours x cutting x cost per gallon</t>
  </si>
  <si>
    <t>Fuel usage per hour</t>
  </si>
  <si>
    <t>Hand harvest profit per acre</t>
  </si>
  <si>
    <t>Packing shed Cost per pound</t>
  </si>
  <si>
    <t>Price of asparagus per pound</t>
  </si>
  <si>
    <t>Given</t>
  </si>
  <si>
    <t>yield pounds x price per pound - cost per pound - packing shed cost</t>
  </si>
  <si>
    <t>Machine profit per acre</t>
  </si>
  <si>
    <t>Rows</t>
  </si>
  <si>
    <t>Hand harvest cost per pound</t>
  </si>
  <si>
    <t>$/lb</t>
  </si>
  <si>
    <t>harvesting cost per acre / machine yield in pounds per acre</t>
  </si>
  <si>
    <t>gallon / hour</t>
  </si>
  <si>
    <t>Mach. Harvesting Cost / Pound</t>
  </si>
  <si>
    <t>Hand labor cost of labor per pound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</si>
</sst>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rgb="FFFF3300"/>
      <name val="Arial"/>
      <family val="2"/>
    </font>
    <font>
      <b/>
      <sz val="12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4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2" fontId="0" fillId="0" borderId="0" xfId="0" applyNumberFormat="1"/>
    <xf numFmtId="4" fontId="4" fillId="0" borderId="0" xfId="0" applyNumberFormat="1" applyFont="1"/>
    <xf numFmtId="0" fontId="5" fillId="0" borderId="0" xfId="0" applyFont="1"/>
    <xf numFmtId="164" fontId="0" fillId="0" borderId="0" xfId="0" applyNumberFormat="1"/>
    <xf numFmtId="10" fontId="6" fillId="0" borderId="0" xfId="0" applyNumberFormat="1" applyFont="1"/>
    <xf numFmtId="4" fontId="3" fillId="0" borderId="0" xfId="0" applyNumberFormat="1" applyFont="1"/>
    <xf numFmtId="3" fontId="6" fillId="0" borderId="0" xfId="0" applyNumberFormat="1" applyFont="1"/>
    <xf numFmtId="0" fontId="7" fillId="0" borderId="0" xfId="0" applyFont="1"/>
    <xf numFmtId="0" fontId="3" fillId="0" borderId="0" xfId="0" applyFont="1" applyAlignment="1">
      <alignment vertical="center" wrapText="1"/>
    </xf>
    <xf numFmtId="6" fontId="3" fillId="0" borderId="0" xfId="0" applyNumberFormat="1" applyFont="1" applyAlignment="1">
      <alignment vertical="center" wrapText="1"/>
    </xf>
    <xf numFmtId="164" fontId="3" fillId="0" borderId="0" xfId="0" applyNumberFormat="1" applyFont="1"/>
    <xf numFmtId="4" fontId="1" fillId="0" borderId="0" xfId="0" applyNumberFormat="1" applyFont="1"/>
    <xf numFmtId="164" fontId="1" fillId="0" borderId="0" xfId="0" applyNumberFormat="1" applyFont="1"/>
    <xf numFmtId="2" fontId="1" fillId="0" borderId="0" xfId="0" applyNumberFormat="1" applyFont="1"/>
    <xf numFmtId="0" fontId="8" fillId="0" borderId="0" xfId="0" applyFont="1"/>
    <xf numFmtId="4" fontId="8" fillId="0" borderId="0" xfId="0" applyNumberFormat="1" applyFont="1"/>
    <xf numFmtId="3" fontId="8" fillId="0" borderId="0" xfId="0" applyNumberFormat="1" applyFont="1"/>
    <xf numFmtId="10" fontId="8" fillId="0" borderId="0" xfId="0" applyNumberFormat="1" applyFont="1"/>
    <xf numFmtId="164" fontId="8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BDAC7-F0FC-41FA-BD29-881E0F79916D}">
  <dimension ref="A1:V51"/>
  <sheetViews>
    <sheetView tabSelected="1" workbookViewId="0">
      <selection activeCell="H15" sqref="H15"/>
    </sheetView>
  </sheetViews>
  <sheetFormatPr defaultRowHeight="12.75" x14ac:dyDescent="0.2"/>
  <cols>
    <col min="1" max="1" width="5" customWidth="1"/>
    <col min="2" max="2" width="32.7109375" customWidth="1"/>
    <col min="3" max="3" width="10.140625" bestFit="1" customWidth="1"/>
    <col min="4" max="4" width="0.5703125" customWidth="1"/>
    <col min="5" max="5" width="10.7109375" customWidth="1"/>
    <col min="6" max="6" width="2.28515625" customWidth="1"/>
    <col min="7" max="7" width="8" customWidth="1"/>
    <col min="8" max="8" width="8.85546875" customWidth="1"/>
    <col min="9" max="9" width="11.28515625" customWidth="1"/>
    <col min="10" max="10" width="12.42578125" customWidth="1"/>
    <col min="12" max="12" width="8" customWidth="1"/>
    <col min="15" max="15" width="43" customWidth="1"/>
    <col min="16" max="22" width="10.85546875" customWidth="1"/>
  </cols>
  <sheetData>
    <row r="1" spans="2:18" ht="15.75" x14ac:dyDescent="0.25">
      <c r="B1" s="12" t="s">
        <v>61</v>
      </c>
    </row>
    <row r="2" spans="2:18" x14ac:dyDescent="0.2">
      <c r="B2" s="4" t="s">
        <v>57</v>
      </c>
    </row>
    <row r="3" spans="2:18" x14ac:dyDescent="0.2">
      <c r="B3" s="4"/>
    </row>
    <row r="4" spans="2:18" x14ac:dyDescent="0.2">
      <c r="B4" s="4" t="s">
        <v>73</v>
      </c>
      <c r="C4" s="19">
        <v>2</v>
      </c>
    </row>
    <row r="5" spans="2:18" x14ac:dyDescent="0.2">
      <c r="B5" s="4" t="s">
        <v>0</v>
      </c>
      <c r="C5" s="20">
        <v>250000</v>
      </c>
      <c r="D5" s="6"/>
      <c r="E5" t="s">
        <v>5</v>
      </c>
      <c r="I5" s="8"/>
      <c r="K5" s="15"/>
    </row>
    <row r="6" spans="2:18" x14ac:dyDescent="0.2">
      <c r="B6" t="s">
        <v>1</v>
      </c>
      <c r="C6" s="20">
        <v>3000</v>
      </c>
      <c r="D6" s="6"/>
      <c r="E6" t="s">
        <v>6</v>
      </c>
      <c r="K6" s="8"/>
    </row>
    <row r="7" spans="2:18" x14ac:dyDescent="0.2">
      <c r="B7" t="s">
        <v>36</v>
      </c>
      <c r="C7" s="20">
        <v>10</v>
      </c>
      <c r="D7" s="6"/>
      <c r="E7" t="s">
        <v>37</v>
      </c>
      <c r="G7" s="4"/>
      <c r="K7" s="8"/>
    </row>
    <row r="8" spans="2:18" x14ac:dyDescent="0.2">
      <c r="B8" t="s">
        <v>38</v>
      </c>
      <c r="C8" s="20">
        <v>20</v>
      </c>
      <c r="D8" s="6"/>
      <c r="E8" t="s">
        <v>7</v>
      </c>
      <c r="G8" s="4"/>
    </row>
    <row r="9" spans="2:18" x14ac:dyDescent="0.2">
      <c r="B9" t="s">
        <v>39</v>
      </c>
      <c r="C9" s="20">
        <v>5</v>
      </c>
      <c r="D9" s="6"/>
      <c r="E9" t="s">
        <v>8</v>
      </c>
      <c r="G9" s="4"/>
    </row>
    <row r="10" spans="2:18" x14ac:dyDescent="0.2">
      <c r="B10" s="4" t="s">
        <v>66</v>
      </c>
      <c r="C10" s="20">
        <v>1.5</v>
      </c>
      <c r="D10" s="6"/>
      <c r="E10" s="4" t="s">
        <v>77</v>
      </c>
      <c r="G10" s="4"/>
    </row>
    <row r="11" spans="2:18" x14ac:dyDescent="0.2">
      <c r="B11" t="s">
        <v>2</v>
      </c>
      <c r="C11" s="20">
        <v>2.5</v>
      </c>
      <c r="D11" s="6"/>
      <c r="E11" t="s">
        <v>9</v>
      </c>
      <c r="G11" s="4"/>
    </row>
    <row r="12" spans="2:18" x14ac:dyDescent="0.2">
      <c r="B12" t="s">
        <v>40</v>
      </c>
      <c r="C12" s="20">
        <v>24</v>
      </c>
      <c r="D12" s="6"/>
      <c r="E12" s="4" t="s">
        <v>26</v>
      </c>
      <c r="F12" s="4"/>
      <c r="G12" s="4"/>
    </row>
    <row r="13" spans="2:18" x14ac:dyDescent="0.2">
      <c r="B13" t="s">
        <v>41</v>
      </c>
      <c r="C13" s="20">
        <v>48</v>
      </c>
      <c r="D13" s="6"/>
      <c r="E13" t="s">
        <v>10</v>
      </c>
      <c r="G13" s="4"/>
    </row>
    <row r="14" spans="2:18" x14ac:dyDescent="0.2">
      <c r="B14" s="4" t="s">
        <v>42</v>
      </c>
      <c r="C14" s="20">
        <v>35</v>
      </c>
      <c r="D14" s="6"/>
      <c r="E14" s="4" t="s">
        <v>12</v>
      </c>
      <c r="F14" s="4"/>
      <c r="G14" s="4"/>
      <c r="R14" s="5"/>
    </row>
    <row r="15" spans="2:18" x14ac:dyDescent="0.2">
      <c r="B15" s="4" t="s">
        <v>20</v>
      </c>
      <c r="C15" s="21">
        <v>10000</v>
      </c>
      <c r="D15" s="11"/>
      <c r="E15" s="4" t="s">
        <v>55</v>
      </c>
      <c r="F15" s="4"/>
      <c r="G15" s="4"/>
      <c r="H15" s="4"/>
      <c r="I15" s="4"/>
      <c r="J15" s="4"/>
      <c r="O15" s="4"/>
      <c r="P15" s="4"/>
      <c r="Q15" s="4"/>
    </row>
    <row r="16" spans="2:18" x14ac:dyDescent="0.2">
      <c r="B16" s="4" t="s">
        <v>13</v>
      </c>
      <c r="C16" s="22">
        <v>0.75</v>
      </c>
      <c r="D16" s="9"/>
      <c r="E16" s="4" t="s">
        <v>63</v>
      </c>
      <c r="F16" s="4"/>
      <c r="G16" s="4"/>
      <c r="H16" s="4"/>
      <c r="I16" s="4"/>
      <c r="J16" s="4"/>
      <c r="O16" s="4"/>
      <c r="P16" s="4"/>
      <c r="Q16" s="4"/>
    </row>
    <row r="17" spans="1:22" x14ac:dyDescent="0.2">
      <c r="B17" s="4" t="s">
        <v>68</v>
      </c>
      <c r="C17" s="23">
        <v>0.5</v>
      </c>
      <c r="D17" s="9"/>
      <c r="E17" s="4" t="s">
        <v>75</v>
      </c>
      <c r="F17" s="4"/>
      <c r="G17" s="4"/>
      <c r="H17" s="4"/>
      <c r="I17" s="4"/>
      <c r="J17" s="4"/>
      <c r="O17" s="4"/>
      <c r="P17" s="4"/>
      <c r="Q17" s="4"/>
    </row>
    <row r="18" spans="1:22" x14ac:dyDescent="0.2">
      <c r="B18" s="4" t="s">
        <v>69</v>
      </c>
      <c r="C18" s="23">
        <v>1.85</v>
      </c>
      <c r="D18" s="9"/>
      <c r="E18" s="4" t="s">
        <v>75</v>
      </c>
      <c r="F18" s="4"/>
      <c r="G18" s="4"/>
      <c r="H18" s="4"/>
      <c r="I18" s="4"/>
      <c r="J18" s="4"/>
      <c r="O18" s="4"/>
      <c r="P18" s="4"/>
      <c r="Q18" s="4"/>
    </row>
    <row r="19" spans="1:22" x14ac:dyDescent="0.2">
      <c r="B19" s="4" t="s">
        <v>79</v>
      </c>
      <c r="C19" s="23">
        <v>0.82</v>
      </c>
      <c r="D19" s="9"/>
      <c r="E19" s="4" t="s">
        <v>75</v>
      </c>
      <c r="F19" s="4"/>
      <c r="G19" s="4"/>
      <c r="H19" s="4"/>
      <c r="I19" s="4"/>
      <c r="J19" s="4"/>
      <c r="O19" s="4"/>
      <c r="P19" s="4"/>
      <c r="Q19" s="4"/>
    </row>
    <row r="20" spans="1:22" x14ac:dyDescent="0.2">
      <c r="A20" s="2"/>
      <c r="B20" s="2"/>
      <c r="C20" s="16"/>
      <c r="D20" s="2"/>
      <c r="E20" s="2"/>
      <c r="G20" s="4"/>
      <c r="H20" s="7"/>
      <c r="I20" s="7"/>
      <c r="J20" s="4"/>
      <c r="K20" s="4"/>
      <c r="L20" s="4"/>
      <c r="T20" s="4"/>
      <c r="V20" s="4"/>
    </row>
    <row r="21" spans="1:22" x14ac:dyDescent="0.2">
      <c r="B21" s="2" t="s">
        <v>43</v>
      </c>
      <c r="C21" s="7"/>
      <c r="D21" s="7"/>
      <c r="E21" s="4"/>
      <c r="F21" s="4"/>
      <c r="G21" s="4"/>
    </row>
    <row r="22" spans="1:22" x14ac:dyDescent="0.2">
      <c r="B22" s="4" t="s">
        <v>15</v>
      </c>
      <c r="C22" s="10">
        <f>+((208.7*208.7))/(12*C13)</f>
        <v>75.617517361111098</v>
      </c>
      <c r="D22" s="10"/>
      <c r="E22" s="4" t="s">
        <v>49</v>
      </c>
      <c r="F22" s="4"/>
      <c r="G22" s="4" t="s">
        <v>59</v>
      </c>
      <c r="N22" s="5"/>
      <c r="Q22" s="4"/>
    </row>
    <row r="23" spans="1:22" x14ac:dyDescent="0.2">
      <c r="B23" s="4" t="s">
        <v>16</v>
      </c>
      <c r="C23" s="10">
        <f>+C22*208.7/5280</f>
        <v>2.9888969456939178</v>
      </c>
      <c r="D23" s="10"/>
      <c r="E23" s="4" t="s">
        <v>48</v>
      </c>
      <c r="F23" s="4"/>
      <c r="G23" s="4" t="s">
        <v>60</v>
      </c>
      <c r="N23" s="5"/>
      <c r="Q23" s="4"/>
    </row>
    <row r="24" spans="1:22" x14ac:dyDescent="0.2">
      <c r="B24" s="4" t="s">
        <v>17</v>
      </c>
      <c r="C24" s="10">
        <f>(1/C23)*C4</f>
        <v>0.66914317768010889</v>
      </c>
      <c r="D24" s="10"/>
      <c r="E24" s="4" t="s">
        <v>51</v>
      </c>
      <c r="F24" s="4"/>
      <c r="G24" s="4" t="s">
        <v>23</v>
      </c>
      <c r="N24" s="5"/>
    </row>
    <row r="25" spans="1:22" x14ac:dyDescent="0.2">
      <c r="B25" s="4" t="s">
        <v>18</v>
      </c>
      <c r="C25" s="5">
        <f>+C11*C24</f>
        <v>1.6728579442002722</v>
      </c>
      <c r="D25" s="5"/>
      <c r="E25" s="4" t="s">
        <v>52</v>
      </c>
      <c r="F25" s="4"/>
      <c r="G25" s="4" t="s">
        <v>64</v>
      </c>
      <c r="N25" s="5"/>
      <c r="Q25" s="4"/>
    </row>
    <row r="26" spans="1:22" x14ac:dyDescent="0.2">
      <c r="B26" s="4" t="s">
        <v>14</v>
      </c>
      <c r="C26" s="10">
        <f>+C25*C12</f>
        <v>40.148590660806533</v>
      </c>
      <c r="D26" s="10"/>
      <c r="E26" s="4" t="s">
        <v>53</v>
      </c>
      <c r="F26" s="4"/>
      <c r="G26" s="4" t="s">
        <v>56</v>
      </c>
      <c r="N26" s="5"/>
      <c r="Q26" s="4"/>
    </row>
    <row r="27" spans="1:22" x14ac:dyDescent="0.2">
      <c r="B27" s="4" t="s">
        <v>31</v>
      </c>
      <c r="C27" s="10">
        <f>+C23*C26</f>
        <v>120</v>
      </c>
      <c r="D27" s="10"/>
      <c r="E27" s="4" t="s">
        <v>54</v>
      </c>
      <c r="F27" s="4"/>
      <c r="G27" s="4" t="s">
        <v>24</v>
      </c>
      <c r="N27" s="18"/>
      <c r="O27" s="2"/>
      <c r="P27" s="17"/>
      <c r="Q27" s="4"/>
    </row>
    <row r="28" spans="1:22" x14ac:dyDescent="0.2">
      <c r="B28" s="4"/>
      <c r="C28" s="10"/>
      <c r="D28" s="10"/>
      <c r="E28" s="4"/>
      <c r="F28" s="4"/>
      <c r="G28" s="4"/>
      <c r="N28" s="5"/>
    </row>
    <row r="29" spans="1:22" x14ac:dyDescent="0.2">
      <c r="B29" s="2" t="s">
        <v>34</v>
      </c>
      <c r="C29" s="1"/>
      <c r="D29" s="1"/>
      <c r="G29" s="3"/>
      <c r="J29" s="5"/>
      <c r="O29" s="13"/>
      <c r="P29" s="14"/>
    </row>
    <row r="30" spans="1:22" x14ac:dyDescent="0.2">
      <c r="B30" t="s">
        <v>3</v>
      </c>
      <c r="C30" s="1">
        <f>(C8*C12)</f>
        <v>480</v>
      </c>
      <c r="D30" s="1"/>
      <c r="E30" s="4" t="s">
        <v>46</v>
      </c>
      <c r="F30" s="4"/>
      <c r="G30" s="4" t="s">
        <v>25</v>
      </c>
      <c r="H30" s="4"/>
      <c r="I30" s="4"/>
      <c r="J30" s="4"/>
      <c r="K30" s="4"/>
      <c r="L30" s="4"/>
      <c r="M30" s="4"/>
      <c r="O30" s="13"/>
      <c r="P30" s="14"/>
    </row>
    <row r="31" spans="1:22" x14ac:dyDescent="0.2">
      <c r="B31" t="s">
        <v>4</v>
      </c>
      <c r="C31" s="10">
        <f>+C10*C12*C9</f>
        <v>180</v>
      </c>
      <c r="D31" s="10"/>
      <c r="E31" s="4" t="s">
        <v>46</v>
      </c>
      <c r="F31" s="4"/>
      <c r="G31" s="4" t="s">
        <v>65</v>
      </c>
      <c r="H31" s="4"/>
      <c r="I31" s="4"/>
      <c r="J31" s="4"/>
      <c r="K31" s="4"/>
      <c r="L31" s="4"/>
      <c r="M31" s="4"/>
      <c r="O31" s="13"/>
      <c r="P31" s="14"/>
    </row>
    <row r="32" spans="1:22" x14ac:dyDescent="0.2">
      <c r="B32" t="s">
        <v>11</v>
      </c>
      <c r="C32" s="10">
        <f>+((C5/C7)/C14)</f>
        <v>714.28571428571433</v>
      </c>
      <c r="D32" s="10"/>
      <c r="E32" s="4" t="s">
        <v>46</v>
      </c>
      <c r="F32" s="4"/>
      <c r="G32" s="4" t="s">
        <v>58</v>
      </c>
      <c r="H32" s="4"/>
      <c r="I32" s="4"/>
      <c r="J32" s="4"/>
      <c r="K32" s="4"/>
      <c r="L32" s="4"/>
      <c r="M32" s="4"/>
      <c r="O32" s="13"/>
      <c r="P32" s="14"/>
    </row>
    <row r="33" spans="2:22" x14ac:dyDescent="0.2">
      <c r="B33" t="s">
        <v>1</v>
      </c>
      <c r="C33" s="1">
        <f>C6/C14*2</f>
        <v>171.42857142857142</v>
      </c>
      <c r="D33" s="1"/>
      <c r="E33" s="4" t="s">
        <v>46</v>
      </c>
      <c r="F33" s="4"/>
      <c r="G33" s="4" t="s">
        <v>22</v>
      </c>
      <c r="H33" s="4"/>
      <c r="I33" s="4"/>
      <c r="J33" s="4"/>
      <c r="K33" s="4"/>
      <c r="L33" s="4"/>
      <c r="M33" s="4"/>
      <c r="O33" s="13"/>
      <c r="P33" s="14"/>
    </row>
    <row r="34" spans="2:22" x14ac:dyDescent="0.2">
      <c r="B34" s="4" t="s">
        <v>19</v>
      </c>
      <c r="C34" s="1">
        <f>SUM(C30:C33)</f>
        <v>1545.7142857142856</v>
      </c>
      <c r="D34" s="1"/>
      <c r="E34" s="4" t="s">
        <v>46</v>
      </c>
      <c r="F34" s="4"/>
      <c r="G34" s="4" t="s">
        <v>29</v>
      </c>
      <c r="H34" s="4"/>
      <c r="I34" s="4"/>
      <c r="J34" s="4"/>
      <c r="K34" s="4"/>
      <c r="L34" s="4"/>
      <c r="M34" s="4"/>
      <c r="O34" s="13"/>
      <c r="P34" s="14"/>
    </row>
    <row r="35" spans="2:22" x14ac:dyDescent="0.2">
      <c r="B35" s="4"/>
      <c r="C35" s="1"/>
      <c r="D35" s="1"/>
      <c r="G35" s="4"/>
      <c r="H35" s="4"/>
      <c r="I35" s="4"/>
      <c r="J35" s="4"/>
      <c r="K35" s="4"/>
      <c r="L35" s="4"/>
      <c r="M35" s="4"/>
      <c r="O35" s="13"/>
      <c r="P35" s="14"/>
    </row>
    <row r="36" spans="2:22" x14ac:dyDescent="0.2">
      <c r="B36" s="2" t="s">
        <v>45</v>
      </c>
      <c r="C36" s="1"/>
      <c r="D36" s="1"/>
      <c r="G36" s="4"/>
      <c r="H36" s="4"/>
      <c r="I36" s="4"/>
      <c r="J36" s="4"/>
      <c r="K36" s="4"/>
      <c r="L36" s="4"/>
      <c r="M36" s="4"/>
      <c r="O36" s="13"/>
      <c r="P36" s="14"/>
    </row>
    <row r="37" spans="2:22" x14ac:dyDescent="0.2">
      <c r="B37" s="4" t="s">
        <v>27</v>
      </c>
      <c r="C37" s="1">
        <f>+C34*C14</f>
        <v>54099.999999999993</v>
      </c>
      <c r="D37" s="1"/>
      <c r="E37" s="4" t="s">
        <v>47</v>
      </c>
      <c r="F37" s="4"/>
      <c r="G37" s="4" t="s">
        <v>30</v>
      </c>
      <c r="H37" s="4"/>
      <c r="I37" s="4"/>
      <c r="J37" s="4"/>
      <c r="K37" s="4"/>
      <c r="L37" s="4"/>
      <c r="M37" s="4"/>
      <c r="O37" s="13"/>
      <c r="P37" s="14"/>
      <c r="V37" s="4"/>
    </row>
    <row r="38" spans="2:22" x14ac:dyDescent="0.2">
      <c r="B38" s="4" t="s">
        <v>33</v>
      </c>
      <c r="C38" s="1">
        <f>+C37/C26</f>
        <v>1347.4943730170078</v>
      </c>
      <c r="D38" s="1"/>
      <c r="E38" s="4" t="s">
        <v>47</v>
      </c>
      <c r="F38" s="4"/>
      <c r="G38" s="4" t="s">
        <v>50</v>
      </c>
      <c r="H38" s="4"/>
      <c r="I38" s="4"/>
      <c r="J38" s="4"/>
      <c r="K38" s="4"/>
      <c r="L38" s="4"/>
      <c r="M38" s="4"/>
      <c r="O38" s="13"/>
      <c r="P38" s="14"/>
    </row>
    <row r="39" spans="2:22" x14ac:dyDescent="0.2">
      <c r="O39" s="13"/>
      <c r="P39" s="14"/>
    </row>
    <row r="40" spans="2:22" x14ac:dyDescent="0.2">
      <c r="B40" s="2" t="s">
        <v>44</v>
      </c>
      <c r="O40" s="13"/>
      <c r="P40" s="14"/>
    </row>
    <row r="41" spans="2:22" x14ac:dyDescent="0.2">
      <c r="B41" s="4" t="s">
        <v>21</v>
      </c>
      <c r="C41" s="1">
        <f>+C16*C15</f>
        <v>7500</v>
      </c>
      <c r="D41" s="1"/>
      <c r="E41" s="4" t="s">
        <v>55</v>
      </c>
      <c r="F41" s="4"/>
      <c r="G41" s="4" t="s">
        <v>32</v>
      </c>
      <c r="H41" s="4"/>
      <c r="I41" s="4"/>
      <c r="J41" s="4"/>
      <c r="K41" s="4"/>
      <c r="L41" s="4"/>
      <c r="M41" s="4"/>
    </row>
    <row r="42" spans="2:22" x14ac:dyDescent="0.2">
      <c r="B42" s="4" t="s">
        <v>28</v>
      </c>
      <c r="C42" s="1">
        <f>+C38</f>
        <v>1347.4943730170078</v>
      </c>
      <c r="D42" s="1"/>
      <c r="E42" s="4" t="s">
        <v>35</v>
      </c>
      <c r="F42" s="4"/>
      <c r="G42" s="4" t="s">
        <v>50</v>
      </c>
      <c r="H42" s="4"/>
      <c r="I42" s="4"/>
      <c r="J42" s="4"/>
      <c r="K42" s="4"/>
      <c r="L42" s="4"/>
      <c r="M42" s="4"/>
    </row>
    <row r="43" spans="2:22" x14ac:dyDescent="0.2">
      <c r="B43" s="4"/>
      <c r="C43" s="1"/>
      <c r="D43" s="1"/>
      <c r="E43" s="4"/>
      <c r="F43" s="4"/>
      <c r="G43" s="4"/>
      <c r="H43" s="4"/>
      <c r="I43" s="4"/>
      <c r="J43" s="4"/>
      <c r="K43" s="4"/>
      <c r="L43" s="4"/>
      <c r="M43" s="4"/>
    </row>
    <row r="44" spans="2:22" s="2" customFormat="1" x14ac:dyDescent="0.2">
      <c r="B44" s="2" t="s">
        <v>78</v>
      </c>
      <c r="C44" s="16">
        <f>+C42/C41</f>
        <v>0.1796659164022677</v>
      </c>
      <c r="E44" s="2" t="s">
        <v>62</v>
      </c>
      <c r="G44" s="4" t="s">
        <v>76</v>
      </c>
    </row>
    <row r="45" spans="2:22" x14ac:dyDescent="0.2">
      <c r="B45" s="2"/>
      <c r="C45" s="1"/>
      <c r="D45" s="1"/>
    </row>
    <row r="46" spans="2:22" x14ac:dyDescent="0.2">
      <c r="B46" s="2" t="s">
        <v>74</v>
      </c>
      <c r="C46" s="17">
        <f>+C19</f>
        <v>0.82</v>
      </c>
      <c r="D46" s="1"/>
      <c r="E46" s="2" t="s">
        <v>62</v>
      </c>
      <c r="F46" s="4"/>
      <c r="G46" s="4" t="s">
        <v>70</v>
      </c>
    </row>
    <row r="47" spans="2:22" x14ac:dyDescent="0.2">
      <c r="B47" s="2"/>
      <c r="C47" s="1"/>
      <c r="D47" s="1"/>
      <c r="E47" s="4"/>
      <c r="F47" s="4"/>
      <c r="G47" s="4"/>
    </row>
    <row r="48" spans="2:22" x14ac:dyDescent="0.2">
      <c r="B48" s="2" t="s">
        <v>67</v>
      </c>
      <c r="C48" s="17">
        <f>+C15*(C18-C46-C17)</f>
        <v>5300.0000000000027</v>
      </c>
      <c r="D48" s="1"/>
      <c r="E48" s="4"/>
      <c r="F48" s="4"/>
      <c r="G48" s="4" t="s">
        <v>71</v>
      </c>
    </row>
    <row r="49" spans="2:7" x14ac:dyDescent="0.2">
      <c r="B49" s="2"/>
      <c r="C49" s="8"/>
      <c r="D49" s="1"/>
      <c r="E49" s="4"/>
      <c r="F49" s="4"/>
      <c r="G49" s="4"/>
    </row>
    <row r="50" spans="2:7" x14ac:dyDescent="0.2">
      <c r="B50" s="2" t="s">
        <v>72</v>
      </c>
      <c r="C50" s="17">
        <f>+(C15*C16)*(C18-C44-C17)</f>
        <v>8777.5056269829929</v>
      </c>
      <c r="D50" s="8"/>
      <c r="E50" s="4"/>
      <c r="F50" s="4"/>
      <c r="G50" s="4" t="s">
        <v>71</v>
      </c>
    </row>
    <row r="51" spans="2:7" x14ac:dyDescent="0.2">
      <c r="C51" s="1"/>
      <c r="D51" s="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Harvester Costs of Operation</vt:lpstr>
    </vt:vector>
  </TitlesOfParts>
  <Company>Department of Agricultural Economics, WSU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ball9542</dc:creator>
  <cp:lastModifiedBy>Bill Lund</cp:lastModifiedBy>
  <cp:lastPrinted>2004-11-15T18:01:43Z</cp:lastPrinted>
  <dcterms:created xsi:type="dcterms:W3CDTF">2003-04-14T16:26:24Z</dcterms:created>
  <dcterms:modified xsi:type="dcterms:W3CDTF">2025-02-15T12:43:10Z</dcterms:modified>
</cp:coreProperties>
</file>